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codeName="ThisWorkbook" autoCompressPictures="0"/>
  <mc:AlternateContent xmlns:mc="http://schemas.openxmlformats.org/markup-compatibility/2006">
    <mc:Choice Requires="x15">
      <x15ac:absPath xmlns:x15ac="http://schemas.microsoft.com/office/spreadsheetml/2010/11/ac" url="/Users/harrisongillett/Downloads/New Calc Files/"/>
    </mc:Choice>
  </mc:AlternateContent>
  <xr:revisionPtr revIDLastSave="0" documentId="13_ncr:1_{639A4846-17A6-D149-A2EE-D7A029EEB586}" xr6:coauthVersionLast="47" xr6:coauthVersionMax="47" xr10:uidLastSave="{00000000-0000-0000-0000-000000000000}"/>
  <workbookProtection workbookAlgorithmName="SHA-512" workbookHashValue="JvFdLKNwI/m8Y+7r1E8RQclwmtoN24nfBXJe+QXTRwqASdXAJxSzQi9aYkxr4IUVDab+1xg2CFw9v8S6gIyt5Q==" workbookSaltValue="a0/eA27kn0ZHZGShOmlzKg==" workbookSpinCount="100000" lockStructure="1"/>
  <bookViews>
    <workbookView xWindow="-44520" yWindow="-3180" windowWidth="38400" windowHeight="21100" xr2:uid="{00000000-000D-0000-FFFF-FFFF00000000}"/>
  </bookViews>
  <sheets>
    <sheet name="1031 Exchange Scenario" sheetId="1" r:id="rId1"/>
    <sheet name="Capital Gains Tax Rate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 l="1"/>
  <c r="D22" i="1"/>
  <c r="K22" i="1" s="1"/>
  <c r="K15" i="1"/>
  <c r="K16" i="1"/>
  <c r="K24" i="1"/>
  <c r="D27" i="1"/>
  <c r="K33" i="1" s="1"/>
  <c r="D41" i="1"/>
  <c r="K34" i="1" s="1"/>
  <c r="K37" i="1"/>
  <c r="K38" i="1"/>
  <c r="D11" i="1"/>
  <c r="E14" i="1"/>
  <c r="D31" i="1"/>
  <c r="K35" i="1" l="1"/>
  <c r="K17" i="1"/>
  <c r="K21" i="1" s="1"/>
  <c r="K25" i="1" s="1"/>
  <c r="J11" i="1"/>
  <c r="K18" i="1"/>
  <c r="K39" i="1"/>
  <c r="E9" i="1" l="1"/>
  <c r="E7" i="1" s="1"/>
  <c r="D9" i="1" s="1"/>
  <c r="K41" i="1"/>
  <c r="K19" i="1"/>
  <c r="K43" i="1" l="1"/>
  <c r="K26" i="1" s="1"/>
  <c r="K27" i="1" s="1"/>
  <c r="K10" i="1" s="1"/>
  <c r="D30" i="1"/>
  <c r="K29" i="1"/>
  <c r="K8" i="1" l="1"/>
  <c r="L8" i="1" s="1"/>
  <c r="K30" i="1"/>
  <c r="K11" i="1"/>
  <c r="L11" i="1" s="1"/>
  <c r="K31" i="1"/>
  <c r="D36" i="1" s="1"/>
  <c r="D37" i="1" s="1"/>
  <c r="J9" i="1"/>
  <c r="D10" i="1"/>
  <c r="J10" i="1" s="1"/>
  <c r="L10" i="1" s="1"/>
  <c r="K9" i="1" l="1"/>
  <c r="L9" i="1" s="1"/>
  <c r="L12" i="1" s="1"/>
  <c r="J12" i="1" s="1"/>
</calcChain>
</file>

<file path=xl/sharedStrings.xml><?xml version="1.0" encoding="utf-8"?>
<sst xmlns="http://schemas.openxmlformats.org/spreadsheetml/2006/main" count="148" uniqueCount="141">
  <si>
    <t>Tax Filing Status</t>
  </si>
  <si>
    <t>Married Filing Jointly</t>
  </si>
  <si>
    <t>Single Taxpayer</t>
  </si>
  <si>
    <t>Capital Gain Tax Rate</t>
  </si>
  <si>
    <t>Section 1411 Medicare Surtax</t>
  </si>
  <si>
    <t>Combined Tax Rate</t>
  </si>
  <si>
    <t>Bracket</t>
  </si>
  <si>
    <t>State of Residence for Tax Purposes</t>
  </si>
  <si>
    <t>CA</t>
  </si>
  <si>
    <t>Federal Capital Gains Rates by Taxable Income</t>
  </si>
  <si>
    <t>State</t>
  </si>
  <si>
    <t>State Capital Gains Tax Rates by State</t>
  </si>
  <si>
    <t>AK</t>
  </si>
  <si>
    <t>AL</t>
  </si>
  <si>
    <t>AR</t>
  </si>
  <si>
    <t>AZ</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</si>
  <si>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</si>
  <si>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</si>
  <si>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</si>
  <si>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</si>
  <si>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</si>
  <si>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</si>
  <si>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</si>
  <si>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</si>
  <si>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</si>
  <si>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</si>
  <si>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</si>
  <si>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</si>
  <si>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</si>
  <si>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</si>
  <si>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</si>
  <si>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</si>
  <si>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</si>
  <si>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</si>
  <si>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</si>
  <si>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</si>
  <si>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</si>
  <si>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</si>
  <si>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</si>
  <si>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</si>
  <si>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</si>
  <si>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</si>
  <si>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</si>
  <si>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</si>
  <si>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</si>
  <si>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</si>
  <si>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</si>
  <si>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</si>
  <si>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</si>
  <si>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</si>
  <si>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</si>
  <si>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</si>
  <si>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</si>
  <si>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</si>
  <si>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</si>
  <si>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</si>
  <si>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</si>
  <si>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</si>
  <si>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</si>
  <si>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</si>
  <si>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</si>
  <si>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</si>
  <si>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Adjusted Tax Basis - Relinquished Property</t>
  </si>
  <si>
    <t>Selling Price on Relinquished Property</t>
  </si>
  <si>
    <t>Net Selling Price</t>
  </si>
  <si>
    <t>Realized Gain</t>
  </si>
  <si>
    <t>Depreciation Recapture</t>
  </si>
  <si>
    <t>Federal Capital Gains Tax</t>
  </si>
  <si>
    <t>Total Capital Gains Tax Due</t>
  </si>
  <si>
    <t>Calculation of Capital Gains Taxes Due</t>
  </si>
  <si>
    <t>Rate</t>
  </si>
  <si>
    <t>Taxable Amt</t>
  </si>
  <si>
    <t>Adjusted Tax Basis - Replacement Property</t>
  </si>
  <si>
    <t>Min Mortgage Req to defer 100% of capital gains tax</t>
  </si>
  <si>
    <t>Net Cash Received on Sale</t>
  </si>
  <si>
    <t>Net Cash Received on Sale of Relinquished Property</t>
  </si>
  <si>
    <t>Purchase Price of Replacement Property</t>
  </si>
  <si>
    <t>Individual's Tax Information</t>
  </si>
  <si>
    <t>Property Being Sold (Relinquished Property)</t>
  </si>
  <si>
    <t>Property Being Purchased via 1031 Exchange (Replacement Property)</t>
  </si>
  <si>
    <t>Add:  Closing and Transaction Costs</t>
  </si>
  <si>
    <t>Less:  Depreciation Taken During Ownership</t>
  </si>
  <si>
    <t>Less:  Deferred Gain from Previous 1031 Exhange(s)</t>
  </si>
  <si>
    <t>Less: Deferred Gain from this 1031 Exchange</t>
  </si>
  <si>
    <t>Less:  Closing and Transaction Costs on Selling</t>
  </si>
  <si>
    <t>Less:  Balance on Mortgage to Pay Off</t>
  </si>
  <si>
    <t>Less: Closing and Transaction Costs on Selling</t>
  </si>
  <si>
    <t>Less:  Adjusted Tax Basis - Relinquished Property</t>
  </si>
  <si>
    <t>Less:  Purchase Price of Replacement Property</t>
  </si>
  <si>
    <t>Less:  Closing and Transaction Costs on Purchase</t>
  </si>
  <si>
    <t>REALIZED GAIN (LOSS)</t>
  </si>
  <si>
    <t>Less:  Recognized Gain</t>
  </si>
  <si>
    <t>Less:  Net Cash Used on Purchase of Replacement Property</t>
  </si>
  <si>
    <t>New Mortgage on Replacement Property</t>
  </si>
  <si>
    <t>Balance on Mortgage to Pay Off on Reliquished Property</t>
  </si>
  <si>
    <t>Less:  New Mortgage on Replacement Property</t>
  </si>
  <si>
    <t>Net Selling Price (from above)</t>
  </si>
  <si>
    <t>Total Capital Gains Deferred</t>
  </si>
  <si>
    <t>Your Capital Gain Tax Rate</t>
  </si>
  <si>
    <t>Section 1411 Medicare Surtax (Affordable Care Act Tax)</t>
  </si>
  <si>
    <t>Your State Capital Gains Rate</t>
  </si>
  <si>
    <t>Taxes Due</t>
  </si>
  <si>
    <t>DEFERRED GAIN</t>
  </si>
  <si>
    <r>
      <t>User Inputs are in</t>
    </r>
    <r>
      <rPr>
        <b/>
        <sz val="11"/>
        <color theme="1"/>
        <rFont val="Calibri"/>
        <family val="2"/>
        <scheme val="minor"/>
      </rPr>
      <t xml:space="preserve"> </t>
    </r>
    <r>
      <rPr>
        <b/>
        <sz val="11"/>
        <color rgb="FF0000FF"/>
        <rFont val="Calibri"/>
        <family val="2"/>
        <scheme val="minor"/>
      </rPr>
      <t>BLUE</t>
    </r>
  </si>
  <si>
    <t>realized1031.com</t>
  </si>
  <si>
    <t>Realized 1031 Exchange Scenario Spreadsheet</t>
  </si>
  <si>
    <t>Min FMV of Replacement Property To Defer 100% of capital gains tax</t>
  </si>
  <si>
    <t>Add:  Total Spent Improving/Repairing  During Ownership</t>
  </si>
  <si>
    <t>Input Information on About Your Exchange</t>
  </si>
  <si>
    <t>State where Property is Located</t>
  </si>
  <si>
    <t>Effective State Capital Gains Rate</t>
  </si>
  <si>
    <t>Sales Price of Relinquished Property</t>
  </si>
  <si>
    <t>Choose a State</t>
  </si>
  <si>
    <t>Net Cash Used on Purchase of Replacement Property</t>
  </si>
  <si>
    <t>Original Equity Invested in Reliquished Property</t>
  </si>
  <si>
    <t>Add:  Mortgage Debt Used to Purchase Relinquished Property</t>
  </si>
  <si>
    <t xml:space="preserve"> "Cash Boot" (if negative, can offset Mortgage Boot)</t>
  </si>
  <si>
    <t>Net Difference in Like-Kind Property (0 if negative)</t>
  </si>
  <si>
    <t>Add: Taxable "Boot" (from below)</t>
  </si>
  <si>
    <t>RECOGNIZED GAIN</t>
  </si>
  <si>
    <t>"Mortgage Boot"</t>
  </si>
  <si>
    <t>Net Exchange "BOOT"  (0 if negative)</t>
  </si>
  <si>
    <t>Taxable "Boot" (Capped at Realized Gain; 0 if negative)</t>
  </si>
  <si>
    <t>Federal</t>
  </si>
  <si>
    <t>Capital Gains Rate</t>
  </si>
  <si>
    <t>Est. Annual Taxable Income (exclusive of this transaction)</t>
  </si>
  <si>
    <t>$10Billion</t>
  </si>
  <si>
    <t>https://taxfoundation.org/state-income-tax-rates-2021/</t>
  </si>
  <si>
    <t>https://taxfoundation.org/2022-state-tax-changes/</t>
  </si>
  <si>
    <t>https://taxfoundation.org/2022-tax-brackets/</t>
  </si>
  <si>
    <t>Updated 2/16/2023</t>
  </si>
  <si>
    <t>Tax Rates have been updated as of January 2023.</t>
  </si>
  <si>
    <t>$0 - $44,625</t>
  </si>
  <si>
    <t>$0 - $89,250</t>
  </si>
  <si>
    <t>$44,626 - $200,000</t>
  </si>
  <si>
    <t>$89,251 - $250,000</t>
  </si>
  <si>
    <t>$200,001 - $492,300</t>
  </si>
  <si>
    <t>$250,001 - $553,850</t>
  </si>
  <si>
    <t>$492,301+</t>
  </si>
  <si>
    <t>$553,851+</t>
  </si>
  <si>
    <t>Important Disclaimer These Realized® calculators are designed to be informational and educational tools only, and do not constitute investment, tax, or legal advice, either express or implied. You should consult your own investment, tax, and legal professionals before engaging in any transaction. The results presented by this calculator are hypothetical and may not reflect the actual capital gains liabilities incurred. Realized® and its affiliates are not responsible for the consequences of any decisions or actions taken in reliance upon or as a result of the information provided by these tools, and are not responsible for any human or mechanical errors or omissions. Realized® does not offer tax or legal advice. Tax Rates have been updated as of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</si>
</sst>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0.000%"/>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1"/>
      <color rgb="FF0000FF"/>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u/>
      <sz val="11"/>
      <color theme="10"/>
      <name val="Calibri"/>
      <family val="2"/>
      <scheme val="minor"/>
    </font>
    <font>
      <b/>
      <i/>
      <sz val="14"/>
      <color theme="1"/>
      <name val="Calibri"/>
      <family val="2"/>
      <scheme val="minor"/>
    </font>
    <font>
      <b/>
      <i/>
      <sz val="12"/>
      <color theme="1"/>
      <name val="Calibri"/>
      <family val="2"/>
      <scheme val="minor"/>
    </font>
    <font>
      <i/>
      <sz val="11"/>
      <color theme="1"/>
      <name val="Calibri"/>
      <family val="2"/>
      <scheme val="minor"/>
    </font>
    <font>
      <b/>
      <sz val="11"/>
      <color theme="1"/>
      <name val="Calibri"/>
      <family val="2"/>
      <scheme val="minor"/>
    </font>
    <font>
      <sz val="11"/>
      <color rgb="FF0000FF"/>
      <name val="Calibri"/>
      <family val="2"/>
      <scheme val="minor"/>
    </font>
    <font>
      <b/>
      <sz val="12"/>
      <color theme="1"/>
      <name val="Calibri"/>
      <family val="2"/>
      <scheme val="minor"/>
    </font>
    <font>
      <b/>
      <i/>
      <sz val="10"/>
      <name val="Arial Narrow"/>
      <family val="2"/>
    </font>
    <font>
      <sz val="11"/>
      <name val="Calibri"/>
      <family val="2"/>
      <scheme val="minor"/>
    </font>
    <font>
      <b/>
      <i/>
      <sz val="11"/>
      <name val="Arial Narrow"/>
      <family val="2"/>
    </font>
    <font>
      <b/>
      <i/>
      <sz val="9"/>
      <color theme="1"/>
      <name val="Calibri"/>
      <family val="2"/>
      <scheme val="minor"/>
    </font>
    <font>
      <b/>
      <i/>
      <sz val="10"/>
      <color rgb="FFFF0000"/>
      <name val="Calibri"/>
      <family val="2"/>
      <scheme val="minor"/>
    </font>
    <font>
      <sz val="10"/>
      <color rgb="FFFF0000"/>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double">
        <color auto="1"/>
      </bottom>
      <diagonal/>
    </border>
    <border>
      <left/>
      <right/>
      <top/>
      <bottom style="thin">
        <color auto="1"/>
      </bottom>
      <diagonal/>
    </border>
    <border>
      <left/>
      <right/>
      <top style="thin">
        <color auto="1"/>
      </top>
      <bottom/>
      <diagonal/>
    </border>
    <border>
      <left/>
      <right/>
      <top style="thin">
        <color indexed="64"/>
      </top>
      <bottom style="thin">
        <color indexed="64"/>
      </bottom>
      <diagonal/>
    </border>
    <border>
      <left/>
      <right/>
      <top/>
      <bottom style="double">
        <color indexed="64"/>
      </bottom>
      <diagonal/>
    </border>
  </borders>
  <cellStyleXfs count="2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85">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10" fontId="0" fillId="0" borderId="1" xfId="3" applyNumberFormat="1" applyFont="1" applyBorder="1"/>
    <xf numFmtId="0" fontId="6" fillId="2" borderId="0" xfId="0" applyFont="1" applyFill="1"/>
    <xf numFmtId="0" fontId="7" fillId="2" borderId="0" xfId="0" applyFont="1" applyFill="1"/>
    <xf numFmtId="0" fontId="8" fillId="2" borderId="0" xfId="0" applyFont="1" applyFill="1"/>
    <xf numFmtId="165" fontId="8" fillId="2" borderId="0" xfId="0" applyNumberFormat="1" applyFont="1" applyFill="1"/>
    <xf numFmtId="0" fontId="8" fillId="2" borderId="2" xfId="0" applyFont="1" applyFill="1" applyBorder="1"/>
    <xf numFmtId="0" fontId="13" fillId="2" borderId="3" xfId="0" applyFont="1" applyFill="1" applyBorder="1" applyAlignment="1">
      <alignment horizontal="left"/>
    </xf>
    <xf numFmtId="0" fontId="8" fillId="2" borderId="3" xfId="0" applyFont="1" applyFill="1" applyBorder="1"/>
    <xf numFmtId="0" fontId="8" fillId="2" borderId="4" xfId="0" applyFont="1" applyFill="1" applyBorder="1"/>
    <xf numFmtId="0" fontId="8" fillId="2" borderId="5" xfId="0" applyFont="1" applyFill="1" applyBorder="1"/>
    <xf numFmtId="0" fontId="14" fillId="2" borderId="0" xfId="0" applyFont="1" applyFill="1" applyAlignment="1" applyProtection="1">
      <alignment horizontal="right"/>
      <protection locked="0"/>
    </xf>
    <xf numFmtId="0" fontId="15" fillId="2" borderId="0" xfId="0" applyFont="1" applyFill="1" applyAlignment="1">
      <alignment horizontal="center"/>
    </xf>
    <xf numFmtId="0" fontId="15" fillId="2" borderId="6" xfId="0" applyFont="1" applyFill="1" applyBorder="1" applyAlignment="1">
      <alignment horizontal="center"/>
    </xf>
    <xf numFmtId="0" fontId="8" fillId="2" borderId="6" xfId="0" applyFont="1" applyFill="1" applyBorder="1"/>
    <xf numFmtId="0" fontId="13" fillId="2" borderId="0" xfId="0" applyFont="1" applyFill="1" applyAlignment="1">
      <alignment horizontal="center"/>
    </xf>
    <xf numFmtId="166" fontId="14" fillId="2" borderId="0" xfId="2" applyNumberFormat="1" applyFont="1" applyFill="1" applyBorder="1" applyProtection="1">
      <protection locked="0"/>
    </xf>
    <xf numFmtId="10" fontId="8" fillId="2" borderId="0" xfId="3" applyNumberFormat="1" applyFont="1" applyFill="1" applyBorder="1" applyAlignment="1" applyProtection="1">
      <alignment horizontal="center"/>
    </xf>
    <xf numFmtId="165" fontId="8" fillId="2" borderId="0" xfId="2" applyNumberFormat="1" applyFont="1" applyFill="1" applyBorder="1" applyProtection="1"/>
    <xf numFmtId="10" fontId="8" fillId="2" borderId="0" xfId="3" applyNumberFormat="1" applyFont="1" applyFill="1" applyBorder="1" applyProtection="1"/>
    <xf numFmtId="10" fontId="8" fillId="2" borderId="0" xfId="0" applyNumberFormat="1" applyFont="1" applyFill="1" applyAlignment="1">
      <alignment horizontal="center"/>
    </xf>
    <xf numFmtId="10" fontId="8" fillId="2" borderId="0" xfId="0" applyNumberFormat="1" applyFont="1" applyFill="1"/>
    <xf numFmtId="0" fontId="13" fillId="3" borderId="0" xfId="0" applyFont="1" applyFill="1" applyAlignment="1">
      <alignment horizontal="left" indent="2"/>
    </xf>
    <xf numFmtId="10" fontId="13" fillId="3" borderId="10" xfId="3" applyNumberFormat="1" applyFont="1" applyFill="1" applyBorder="1" applyAlignment="1" applyProtection="1">
      <alignment horizontal="center"/>
    </xf>
    <xf numFmtId="165" fontId="13" fillId="3" borderId="10" xfId="2" applyNumberFormat="1" applyFont="1" applyFill="1" applyBorder="1" applyProtection="1"/>
    <xf numFmtId="0" fontId="11" fillId="2" borderId="5" xfId="0" applyFont="1" applyFill="1" applyBorder="1" applyAlignment="1">
      <alignment horizontal="center"/>
    </xf>
    <xf numFmtId="0" fontId="12" fillId="2" borderId="0" xfId="0" applyFont="1" applyFill="1"/>
    <xf numFmtId="0" fontId="12" fillId="2" borderId="6" xfId="0" applyFont="1" applyFill="1" applyBorder="1"/>
    <xf numFmtId="0" fontId="8" fillId="2" borderId="0" xfId="0" applyFont="1" applyFill="1" applyAlignment="1">
      <alignment horizontal="left" indent="1"/>
    </xf>
    <xf numFmtId="165" fontId="13" fillId="2" borderId="12" xfId="2" applyNumberFormat="1" applyFont="1" applyFill="1" applyBorder="1" applyProtection="1"/>
    <xf numFmtId="166" fontId="8" fillId="2" borderId="0" xfId="0" applyNumberFormat="1" applyFont="1" applyFill="1"/>
    <xf numFmtId="166" fontId="8" fillId="2" borderId="0" xfId="0" applyNumberFormat="1" applyFont="1" applyFill="1" applyProtection="1">
      <protection locked="0"/>
    </xf>
    <xf numFmtId="0" fontId="13" fillId="2" borderId="0" xfId="0" applyFont="1" applyFill="1" applyAlignment="1">
      <alignment horizontal="left" indent="2"/>
    </xf>
    <xf numFmtId="165" fontId="13" fillId="2" borderId="10" xfId="0" applyNumberFormat="1" applyFont="1" applyFill="1" applyBorder="1"/>
    <xf numFmtId="166" fontId="13" fillId="2" borderId="10" xfId="2" applyNumberFormat="1" applyFont="1" applyFill="1" applyBorder="1" applyProtection="1"/>
    <xf numFmtId="0" fontId="8" fillId="2" borderId="0" xfId="0" applyFont="1" applyFill="1" applyAlignment="1">
      <alignment horizontal="left" indent="2"/>
    </xf>
    <xf numFmtId="165" fontId="13" fillId="2" borderId="10" xfId="2" applyNumberFormat="1" applyFont="1" applyFill="1" applyBorder="1" applyProtection="1"/>
    <xf numFmtId="0" fontId="8" fillId="2" borderId="7" xfId="0" applyFont="1" applyFill="1" applyBorder="1"/>
    <xf numFmtId="0" fontId="8" fillId="2" borderId="8" xfId="0" applyFont="1" applyFill="1" applyBorder="1"/>
    <xf numFmtId="0" fontId="8" fillId="2" borderId="9" xfId="0" applyFont="1" applyFill="1" applyBorder="1"/>
    <xf numFmtId="166" fontId="18" fillId="2" borderId="0" xfId="2" applyNumberFormat="1" applyFont="1" applyFill="1" applyBorder="1" applyAlignment="1" applyProtection="1">
      <alignment vertical="center"/>
    </xf>
    <xf numFmtId="0" fontId="16" fillId="2" borderId="0" xfId="0" applyFont="1" applyFill="1"/>
    <xf numFmtId="0" fontId="17" fillId="2" borderId="0" xfId="0" applyFont="1" applyFill="1"/>
    <xf numFmtId="166" fontId="18" fillId="2" borderId="0" xfId="0" applyNumberFormat="1" applyFont="1" applyFill="1"/>
    <xf numFmtId="164" fontId="8" fillId="2" borderId="11" xfId="1" applyNumberFormat="1" applyFont="1" applyFill="1" applyBorder="1" applyProtection="1"/>
    <xf numFmtId="0" fontId="13" fillId="2" borderId="0" xfId="0" applyFont="1" applyFill="1"/>
    <xf numFmtId="165" fontId="13" fillId="2" borderId="0" xfId="2" applyNumberFormat="1" applyFont="1" applyFill="1" applyBorder="1" applyProtection="1"/>
    <xf numFmtId="166" fontId="8" fillId="2" borderId="0" xfId="2" applyNumberFormat="1" applyFont="1" applyFill="1" applyBorder="1" applyProtection="1">
      <protection locked="0"/>
    </xf>
    <xf numFmtId="164" fontId="8" fillId="2" borderId="0" xfId="1" applyNumberFormat="1" applyFont="1" applyFill="1" applyBorder="1" applyProtection="1"/>
    <xf numFmtId="164" fontId="8" fillId="2" borderId="0" xfId="0" applyNumberFormat="1" applyFont="1" applyFill="1"/>
    <xf numFmtId="166" fontId="13" fillId="2" borderId="12" xfId="2" applyNumberFormat="1" applyFont="1" applyFill="1" applyBorder="1" applyProtection="1"/>
    <xf numFmtId="0" fontId="13" fillId="2" borderId="0" xfId="0" applyFont="1" applyFill="1" applyAlignment="1">
      <alignment horizontal="left"/>
    </xf>
    <xf numFmtId="165" fontId="13" fillId="2" borderId="13" xfId="2" applyNumberFormat="1" applyFont="1" applyFill="1" applyBorder="1" applyProtection="1"/>
    <xf numFmtId="166" fontId="13" fillId="2" borderId="0" xfId="2" applyNumberFormat="1" applyFont="1" applyFill="1" applyBorder="1" applyProtection="1"/>
    <xf numFmtId="0" fontId="19" fillId="2" borderId="0" xfId="0" applyFont="1" applyFill="1" applyAlignment="1">
      <alignment vertical="top" wrapText="1"/>
    </xf>
    <xf numFmtId="165" fontId="13" fillId="2" borderId="14" xfId="2" applyNumberFormat="1" applyFont="1" applyFill="1" applyBorder="1" applyProtection="1"/>
    <xf numFmtId="0" fontId="20" fillId="2" borderId="0" xfId="0" applyFont="1" applyFill="1" applyAlignment="1">
      <alignment vertical="top" wrapText="1"/>
    </xf>
    <xf numFmtId="0" fontId="0" fillId="2" borderId="0" xfId="0" applyFill="1"/>
    <xf numFmtId="0" fontId="0" fillId="0" borderId="1" xfId="0" applyBorder="1"/>
    <xf numFmtId="0" fontId="0" fillId="0" borderId="1" xfId="0" applyBorder="1" applyAlignment="1">
      <alignment horizontal="center"/>
    </xf>
    <xf numFmtId="10" fontId="0" fillId="0" borderId="1" xfId="0" applyNumberFormat="1" applyBorder="1"/>
    <xf numFmtId="0" fontId="2" fillId="0" borderId="0" xfId="0" applyFont="1" applyAlignment="1">
      <alignment horizontal="center"/>
    </xf>
    <xf numFmtId="167" fontId="1" fillId="0" borderId="0" xfId="3" applyNumberFormat="1" applyFont="1"/>
    <xf numFmtId="0" fontId="22" fillId="0" borderId="0" xfId="0" applyFont="1" applyAlignment="1">
      <alignment vertical="center"/>
    </xf>
    <xf numFmtId="0" fontId="3" fillId="4" borderId="0" xfId="28" applyFill="1"/>
    <xf numFmtId="0" fontId="3" fillId="4" borderId="0" xfId="28" applyFill="1" applyAlignment="1">
      <alignment vertical="center"/>
    </xf>
    <xf numFmtId="0" fontId="0" fillId="4" borderId="0" xfId="0" applyFill="1"/>
    <xf numFmtId="0" fontId="21" fillId="2" borderId="0" xfId="0" applyFont="1" applyFill="1"/>
    <xf numFmtId="0" fontId="20" fillId="2" borderId="0" xfId="0" applyFont="1" applyFill="1" applyAlignment="1">
      <alignment vertical="top" wrapText="1"/>
    </xf>
    <xf numFmtId="0" fontId="10" fillId="2" borderId="8" xfId="0" applyFont="1" applyFill="1" applyBorder="1" applyAlignment="1">
      <alignment horizontal="center" wrapText="1"/>
    </xf>
    <xf numFmtId="0" fontId="8" fillId="2" borderId="8" xfId="0" applyFont="1" applyFill="1" applyBorder="1" applyAlignment="1">
      <alignment horizontal="center" wrapText="1"/>
    </xf>
    <xf numFmtId="0" fontId="8" fillId="0" borderId="8" xfId="0" applyFont="1" applyBorder="1" applyAlignment="1">
      <alignment wrapText="1"/>
    </xf>
    <xf numFmtId="0" fontId="8" fillId="2" borderId="0" xfId="0" applyFont="1" applyFill="1" applyAlignment="1">
      <alignment horizontal="left"/>
    </xf>
    <xf numFmtId="0" fontId="8" fillId="0" borderId="0" xfId="0" applyFont="1" applyAlignment="1">
      <alignment horizontal="left"/>
    </xf>
    <xf numFmtId="0" fontId="9" fillId="2" borderId="0" xfId="28" applyFont="1" applyFill="1" applyAlignment="1" applyProtection="1">
      <alignment horizontal="right"/>
    </xf>
    <xf numFmtId="0" fontId="9" fillId="0" borderId="0" xfId="28" applyFont="1" applyAlignment="1">
      <alignment horizontal="right"/>
    </xf>
    <xf numFmtId="0" fontId="16" fillId="2" borderId="0" xfId="0" applyFont="1" applyFill="1" applyAlignment="1">
      <alignment vertical="center" wrapText="1"/>
    </xf>
    <xf numFmtId="0" fontId="17" fillId="2" borderId="0" xfId="0" applyFont="1" applyFill="1"/>
    <xf numFmtId="0" fontId="11" fillId="2" borderId="2" xfId="0" applyFont="1" applyFill="1" applyBorder="1" applyAlignment="1">
      <alignment horizontal="center"/>
    </xf>
    <xf numFmtId="0" fontId="12" fillId="2" borderId="3" xfId="0" applyFont="1" applyFill="1" applyBorder="1"/>
    <xf numFmtId="0" fontId="12" fillId="2" borderId="4" xfId="0" applyFont="1" applyFill="1" applyBorder="1"/>
    <xf numFmtId="0" fontId="10" fillId="2" borderId="8" xfId="0" applyFont="1" applyFill="1" applyBorder="1" applyAlignment="1">
      <alignment horizontal="center"/>
    </xf>
    <xf numFmtId="0" fontId="2" fillId="0" borderId="0" xfId="0" applyFont="1" applyAlignment="1">
      <alignment horizontal="center"/>
    </xf>
  </cellXfs>
  <cellStyles count="29">
    <cellStyle name="Comma" xfId="1" builtinId="3"/>
    <cellStyle name="Currency" xfId="2" builtinId="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0</xdr:rowOff>
    </xdr:from>
    <xdr:to>
      <xdr:col>11</xdr:col>
      <xdr:colOff>906780</xdr:colOff>
      <xdr:row>2</xdr:row>
      <xdr:rowOff>20715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17680" y="0"/>
          <a:ext cx="1684020" cy="498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ealized1031.com/" TargetMode="External"/><Relationship Id="rId2" Type="http://schemas.openxmlformats.org/officeDocument/2006/relationships/hyperlink" Target="http://www.realized1031.com/" TargetMode="External"/><Relationship Id="rId1" Type="http://schemas.openxmlformats.org/officeDocument/2006/relationships/hyperlink" Target="http://www.realized1031.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47"/>
  <sheetViews>
    <sheetView tabSelected="1" zoomScale="99" zoomScaleNormal="99" zoomScalePageLayoutView="125" workbookViewId="0">
      <selection activeCell="C47" sqref="C47:M47"/>
    </sheetView>
  </sheetViews>
  <sheetFormatPr baseColWidth="10" defaultColWidth="8.83203125" defaultRowHeight="15" x14ac:dyDescent="0.2"/>
  <cols>
    <col min="1" max="2" width="1.33203125" style="6" customWidth="1"/>
    <col min="3" max="3" width="58.5" style="6" bestFit="1" customWidth="1"/>
    <col min="4" max="4" width="23.5" style="6" customWidth="1"/>
    <col min="5" max="5" width="10" style="6" hidden="1" customWidth="1"/>
    <col min="6" max="6" width="1.5" style="6" customWidth="1"/>
    <col min="7" max="7" width="2.5" style="6" customWidth="1"/>
    <col min="8" max="8" width="1.6640625" style="6" customWidth="1"/>
    <col min="9" max="9" width="49.6640625" style="6" customWidth="1"/>
    <col min="10" max="10" width="10.83203125" style="6" customWidth="1"/>
    <col min="11" max="11" width="14.83203125" style="6" customWidth="1"/>
    <col min="12" max="12" width="13.6640625" style="6" customWidth="1"/>
    <col min="13" max="13" width="2" style="6" customWidth="1"/>
    <col min="14" max="14" width="12.5" style="6" bestFit="1" customWidth="1"/>
    <col min="15" max="15" width="9.5" style="6" bestFit="1" customWidth="1"/>
    <col min="16" max="16384" width="8.83203125" style="6"/>
  </cols>
  <sheetData>
    <row r="1" spans="2:16" ht="23" customHeight="1" x14ac:dyDescent="0.25">
      <c r="B1" s="4" t="s">
        <v>105</v>
      </c>
      <c r="C1" s="5"/>
    </row>
    <row r="2" spans="2:16" x14ac:dyDescent="0.2">
      <c r="B2" s="74" t="s">
        <v>103</v>
      </c>
      <c r="C2" s="75"/>
      <c r="P2" s="7"/>
    </row>
    <row r="3" spans="2:16" x14ac:dyDescent="0.2">
      <c r="K3" s="76" t="s">
        <v>104</v>
      </c>
      <c r="L3" s="77"/>
      <c r="M3" s="77"/>
      <c r="P3" s="7"/>
    </row>
    <row r="4" spans="2:16" ht="20" thickBot="1" x14ac:dyDescent="0.3">
      <c r="B4" s="83" t="s">
        <v>108</v>
      </c>
      <c r="C4" s="83"/>
      <c r="D4" s="83"/>
      <c r="E4" s="83"/>
      <c r="F4" s="83"/>
      <c r="H4" s="71" t="s">
        <v>69</v>
      </c>
      <c r="I4" s="72"/>
      <c r="J4" s="72"/>
      <c r="K4" s="72"/>
      <c r="L4" s="72"/>
      <c r="M4" s="73"/>
    </row>
    <row r="5" spans="2:16" ht="16" x14ac:dyDescent="0.2">
      <c r="B5" s="80" t="s">
        <v>77</v>
      </c>
      <c r="C5" s="81"/>
      <c r="D5" s="81"/>
      <c r="E5" s="81"/>
      <c r="F5" s="82"/>
      <c r="H5" s="8"/>
      <c r="I5" s="9" t="s">
        <v>97</v>
      </c>
      <c r="J5" s="10"/>
      <c r="K5" s="10"/>
      <c r="L5" s="10"/>
      <c r="M5" s="11"/>
    </row>
    <row r="6" spans="2:16" ht="16" x14ac:dyDescent="0.2">
      <c r="B6" s="12"/>
      <c r="C6" s="6" t="s">
        <v>0</v>
      </c>
      <c r="D6" s="13" t="s">
        <v>2</v>
      </c>
      <c r="E6" s="14"/>
      <c r="F6" s="15"/>
      <c r="H6" s="12"/>
      <c r="M6" s="16"/>
    </row>
    <row r="7" spans="2:16" ht="15" customHeight="1" x14ac:dyDescent="0.2">
      <c r="B7" s="12"/>
      <c r="C7" s="6" t="s">
        <v>7</v>
      </c>
      <c r="D7" s="13" t="s">
        <v>112</v>
      </c>
      <c r="E7" s="6">
        <f>IF(EXACT(D6,'Capital Gains Tax Rates'!B4),IF(E9&gt;='Capital Gains Tax Rates'!H8,4,IF(E9&gt;='Capital Gains Tax Rates'!H7,3,IF(E9&gt;='Capital Gains Tax Rates'!H6,2,1))),IF(E9&gt;='Capital Gains Tax Rates'!I8,4,IF(E9&gt;='Capital Gains Tax Rates'!I7,3,IF(E9&gt;='Capital Gains Tax Rates'!I6,2,1))))</f>
        <v>1</v>
      </c>
      <c r="F7" s="16"/>
      <c r="H7" s="12"/>
      <c r="J7" s="17" t="s">
        <v>70</v>
      </c>
      <c r="K7" s="17" t="s">
        <v>71</v>
      </c>
      <c r="L7" s="17" t="s">
        <v>101</v>
      </c>
      <c r="M7" s="16"/>
    </row>
    <row r="8" spans="2:16" x14ac:dyDescent="0.2">
      <c r="B8" s="12"/>
      <c r="C8" s="59" t="s">
        <v>125</v>
      </c>
      <c r="D8" s="18">
        <v>0</v>
      </c>
      <c r="F8" s="16"/>
      <c r="H8" s="12"/>
      <c r="I8" s="6" t="s">
        <v>66</v>
      </c>
      <c r="J8" s="19">
        <v>0.25</v>
      </c>
      <c r="K8" s="7">
        <f>IF(K27&gt;0,MIN(K27,D20),0)</f>
        <v>0</v>
      </c>
      <c r="L8" s="20">
        <f>+K8*J8</f>
        <v>0</v>
      </c>
      <c r="M8" s="16"/>
    </row>
    <row r="9" spans="2:16" x14ac:dyDescent="0.2">
      <c r="B9" s="12"/>
      <c r="C9" s="6" t="s">
        <v>98</v>
      </c>
      <c r="D9" s="21">
        <f>MAX(VLOOKUP($E$7,'Capital Gains Tax Rates'!$A$5:$F$8,4,FALSE),0.15)</f>
        <v>0.15</v>
      </c>
      <c r="E9" s="7">
        <f>+D8+MAX(K25,K35+K39)</f>
        <v>0</v>
      </c>
      <c r="F9" s="16"/>
      <c r="H9" s="12"/>
      <c r="I9" s="6" t="s">
        <v>67</v>
      </c>
      <c r="J9" s="22">
        <f>+D9</f>
        <v>0.15</v>
      </c>
      <c r="K9" s="7">
        <f>MAX(0,K27-K8)</f>
        <v>0</v>
      </c>
      <c r="L9" s="20">
        <f>+K9*J9</f>
        <v>0</v>
      </c>
      <c r="M9" s="16"/>
    </row>
    <row r="10" spans="2:16" x14ac:dyDescent="0.2">
      <c r="B10" s="12"/>
      <c r="C10" s="6" t="s">
        <v>99</v>
      </c>
      <c r="D10" s="21">
        <f>VLOOKUP($E$7,'Capital Gains Tax Rates'!$A$5:$F$8,5,FALSE)</f>
        <v>0</v>
      </c>
      <c r="F10" s="16"/>
      <c r="H10" s="12"/>
      <c r="I10" s="6" t="s">
        <v>4</v>
      </c>
      <c r="J10" s="22">
        <f>+D10</f>
        <v>0</v>
      </c>
      <c r="K10" s="7">
        <f>MAX(0,+K27)</f>
        <v>0</v>
      </c>
      <c r="L10" s="20">
        <f>+K10*J10</f>
        <v>0</v>
      </c>
      <c r="M10" s="16"/>
    </row>
    <row r="11" spans="2:16" ht="16" thickBot="1" x14ac:dyDescent="0.25">
      <c r="B11" s="12"/>
      <c r="C11" s="6" t="s">
        <v>100</v>
      </c>
      <c r="D11" s="23">
        <f>VLOOKUP(D7,'Capital Gains Tax Rates'!$A$14:$B$65,2,FALSE)</f>
        <v>0</v>
      </c>
      <c r="F11" s="16"/>
      <c r="H11" s="12"/>
      <c r="I11" s="6" t="s">
        <v>110</v>
      </c>
      <c r="J11" s="22">
        <f>MAX(+D11,E14)</f>
        <v>0</v>
      </c>
      <c r="K11" s="7">
        <f>MAX(0,+K27)</f>
        <v>0</v>
      </c>
      <c r="L11" s="20">
        <f>+K11*J11</f>
        <v>0</v>
      </c>
      <c r="M11" s="16"/>
    </row>
    <row r="12" spans="2:16" ht="16" thickBot="1" x14ac:dyDescent="0.25">
      <c r="B12" s="10"/>
      <c r="C12" s="10"/>
      <c r="D12" s="10"/>
      <c r="E12" s="10"/>
      <c r="F12" s="10"/>
      <c r="H12" s="12"/>
      <c r="I12" s="24" t="s">
        <v>68</v>
      </c>
      <c r="J12" s="25" t="str">
        <f>IF(K19&gt;0,+L12/K19," ")</f>
        <v xml:space="preserve"> </v>
      </c>
      <c r="L12" s="26">
        <f>SUM(L8:L11)</f>
        <v>0</v>
      </c>
      <c r="M12" s="16"/>
    </row>
    <row r="13" spans="2:16" ht="17" thickTop="1" x14ac:dyDescent="0.2">
      <c r="B13" s="80" t="s">
        <v>78</v>
      </c>
      <c r="C13" s="81"/>
      <c r="D13" s="81"/>
      <c r="E13" s="81"/>
      <c r="F13" s="82"/>
      <c r="H13" s="12"/>
      <c r="M13" s="16"/>
    </row>
    <row r="14" spans="2:16" ht="16" x14ac:dyDescent="0.2">
      <c r="B14" s="27"/>
      <c r="C14" s="6" t="s">
        <v>109</v>
      </c>
      <c r="D14" s="13" t="s">
        <v>54</v>
      </c>
      <c r="E14" s="28">
        <f>VLOOKUP(D14,'Capital Gains Tax Rates'!$A$14:$B$65,2,FALSE)</f>
        <v>0</v>
      </c>
      <c r="F14" s="29"/>
      <c r="H14" s="12"/>
      <c r="M14" s="16"/>
    </row>
    <row r="15" spans="2:16" x14ac:dyDescent="0.2">
      <c r="B15" s="12"/>
      <c r="C15" s="6" t="s">
        <v>114</v>
      </c>
      <c r="D15" s="18">
        <v>0</v>
      </c>
      <c r="F15" s="16"/>
      <c r="H15" s="12"/>
      <c r="I15" s="6" t="s">
        <v>63</v>
      </c>
      <c r="K15" s="20">
        <f>+D24</f>
        <v>0</v>
      </c>
      <c r="M15" s="16"/>
    </row>
    <row r="16" spans="2:16" x14ac:dyDescent="0.2">
      <c r="B16" s="12"/>
      <c r="C16" s="30" t="s">
        <v>115</v>
      </c>
      <c r="D16" s="18">
        <v>0</v>
      </c>
      <c r="F16" s="16"/>
      <c r="H16" s="12"/>
      <c r="I16" s="30" t="s">
        <v>84</v>
      </c>
      <c r="K16" s="7">
        <f>+D26</f>
        <v>0</v>
      </c>
      <c r="M16" s="16"/>
    </row>
    <row r="17" spans="2:15" x14ac:dyDescent="0.2">
      <c r="B17" s="12"/>
      <c r="C17" s="30" t="s">
        <v>80</v>
      </c>
      <c r="D17" s="18">
        <v>0</v>
      </c>
      <c r="F17" s="16"/>
      <c r="H17" s="12"/>
      <c r="I17" s="17" t="s">
        <v>64</v>
      </c>
      <c r="K17" s="31">
        <f>+K15-K16</f>
        <v>0</v>
      </c>
      <c r="M17" s="16"/>
    </row>
    <row r="18" spans="2:15" x14ac:dyDescent="0.2">
      <c r="B18" s="12"/>
      <c r="C18" s="30" t="s">
        <v>107</v>
      </c>
      <c r="D18" s="18">
        <v>0</v>
      </c>
      <c r="F18" s="16"/>
      <c r="H18" s="12"/>
      <c r="I18" s="30" t="s">
        <v>87</v>
      </c>
      <c r="K18" s="20">
        <f>+D22</f>
        <v>0</v>
      </c>
      <c r="M18" s="16"/>
      <c r="N18" s="32"/>
    </row>
    <row r="19" spans="2:15" ht="16" thickBot="1" x14ac:dyDescent="0.25">
      <c r="B19" s="12"/>
      <c r="D19" s="33"/>
      <c r="F19" s="16"/>
      <c r="H19" s="12"/>
      <c r="I19" s="34" t="s">
        <v>90</v>
      </c>
      <c r="K19" s="35">
        <f>IF(K15&gt;0,+K17-K18,0)</f>
        <v>0</v>
      </c>
      <c r="M19" s="16"/>
      <c r="N19" s="32"/>
    </row>
    <row r="20" spans="2:15" ht="16" thickTop="1" x14ac:dyDescent="0.2">
      <c r="B20" s="12"/>
      <c r="C20" s="30" t="s">
        <v>81</v>
      </c>
      <c r="D20" s="18">
        <v>0</v>
      </c>
      <c r="F20" s="16"/>
      <c r="H20" s="12"/>
      <c r="M20" s="16"/>
      <c r="N20" s="32"/>
      <c r="O20" s="7"/>
    </row>
    <row r="21" spans="2:15" x14ac:dyDescent="0.2">
      <c r="B21" s="12"/>
      <c r="C21" s="30" t="s">
        <v>82</v>
      </c>
      <c r="D21" s="18">
        <v>0</v>
      </c>
      <c r="F21" s="16"/>
      <c r="H21" s="12"/>
      <c r="I21" s="6" t="s">
        <v>96</v>
      </c>
      <c r="K21" s="20">
        <f>+K17</f>
        <v>0</v>
      </c>
      <c r="M21" s="16"/>
      <c r="N21" s="32"/>
    </row>
    <row r="22" spans="2:15" ht="16" thickBot="1" x14ac:dyDescent="0.25">
      <c r="B22" s="12"/>
      <c r="C22" s="34" t="s">
        <v>62</v>
      </c>
      <c r="D22" s="36">
        <f>+D15+D18-D20-D21+D17+D16</f>
        <v>0</v>
      </c>
      <c r="F22" s="16"/>
      <c r="H22" s="12"/>
      <c r="I22" s="30" t="s">
        <v>87</v>
      </c>
      <c r="K22" s="20">
        <f>+D22</f>
        <v>0</v>
      </c>
      <c r="M22" s="16"/>
      <c r="N22" s="32"/>
      <c r="O22" s="7"/>
    </row>
    <row r="23" spans="2:15" ht="16" thickTop="1" x14ac:dyDescent="0.2">
      <c r="B23" s="12"/>
      <c r="F23" s="16"/>
      <c r="H23" s="12"/>
      <c r="I23" s="30" t="s">
        <v>88</v>
      </c>
      <c r="K23" s="7">
        <f>+D34</f>
        <v>0</v>
      </c>
      <c r="M23" s="16"/>
      <c r="N23" s="32"/>
    </row>
    <row r="24" spans="2:15" x14ac:dyDescent="0.2">
      <c r="B24" s="12"/>
      <c r="C24" s="6" t="s">
        <v>111</v>
      </c>
      <c r="D24" s="18">
        <v>0</v>
      </c>
      <c r="F24" s="16"/>
      <c r="H24" s="12"/>
      <c r="I24" s="30" t="s">
        <v>89</v>
      </c>
      <c r="K24" s="7">
        <f>+D35</f>
        <v>0</v>
      </c>
      <c r="M24" s="16"/>
      <c r="O24" s="7"/>
    </row>
    <row r="25" spans="2:15" x14ac:dyDescent="0.2">
      <c r="B25" s="12"/>
      <c r="C25" s="6" t="s">
        <v>85</v>
      </c>
      <c r="D25" s="18">
        <v>0</v>
      </c>
      <c r="F25" s="16"/>
      <c r="H25" s="12"/>
      <c r="I25" s="34" t="s">
        <v>117</v>
      </c>
      <c r="K25" s="31">
        <f>MAX(0,+K21-K22-K23-K24)</f>
        <v>0</v>
      </c>
      <c r="M25" s="16"/>
    </row>
    <row r="26" spans="2:15" x14ac:dyDescent="0.2">
      <c r="B26" s="12"/>
      <c r="C26" s="6" t="s">
        <v>86</v>
      </c>
      <c r="D26" s="18">
        <v>0</v>
      </c>
      <c r="F26" s="16"/>
      <c r="H26" s="12"/>
      <c r="I26" s="37" t="s">
        <v>118</v>
      </c>
      <c r="K26" s="20">
        <f>+K43</f>
        <v>0</v>
      </c>
      <c r="M26" s="16"/>
    </row>
    <row r="27" spans="2:15" ht="16" thickBot="1" x14ac:dyDescent="0.25">
      <c r="B27" s="12"/>
      <c r="C27" s="34" t="s">
        <v>74</v>
      </c>
      <c r="D27" s="36">
        <f>D24-D25-D26</f>
        <v>0</v>
      </c>
      <c r="F27" s="16"/>
      <c r="H27" s="12"/>
      <c r="I27" s="34" t="s">
        <v>119</v>
      </c>
      <c r="K27" s="38">
        <f>+K25+K26</f>
        <v>0</v>
      </c>
      <c r="M27" s="16"/>
    </row>
    <row r="28" spans="2:15" ht="17" thickTop="1" thickBot="1" x14ac:dyDescent="0.25">
      <c r="B28" s="39"/>
      <c r="C28" s="40"/>
      <c r="D28" s="40"/>
      <c r="E28" s="40"/>
      <c r="F28" s="41"/>
      <c r="H28" s="12"/>
      <c r="M28" s="16"/>
    </row>
    <row r="29" spans="2:15" x14ac:dyDescent="0.2">
      <c r="H29" s="12"/>
      <c r="I29" s="6" t="s">
        <v>65</v>
      </c>
      <c r="K29" s="20">
        <f>IF(AND(K19&gt;0,D34&gt;0),+K19,0)</f>
        <v>0</v>
      </c>
      <c r="M29" s="16"/>
    </row>
    <row r="30" spans="2:15" x14ac:dyDescent="0.2">
      <c r="B30" s="78" t="s">
        <v>106</v>
      </c>
      <c r="C30" s="79"/>
      <c r="D30" s="42">
        <f>MAX(+K19,(+D27+D31))</f>
        <v>0</v>
      </c>
      <c r="H30" s="12"/>
      <c r="I30" s="30" t="s">
        <v>91</v>
      </c>
      <c r="K30" s="7">
        <f>+K27</f>
        <v>0</v>
      </c>
      <c r="M30" s="16"/>
    </row>
    <row r="31" spans="2:15" ht="16" thickBot="1" x14ac:dyDescent="0.25">
      <c r="B31" s="43" t="s">
        <v>73</v>
      </c>
      <c r="C31" s="44"/>
      <c r="D31" s="45">
        <f>+D25</f>
        <v>0</v>
      </c>
      <c r="H31" s="12"/>
      <c r="I31" s="34" t="s">
        <v>102</v>
      </c>
      <c r="K31" s="38">
        <f>MAX(0,K29-K30)</f>
        <v>0</v>
      </c>
      <c r="M31" s="16"/>
    </row>
    <row r="32" spans="2:15" ht="17" thickTop="1" thickBot="1" x14ac:dyDescent="0.25">
      <c r="H32" s="12"/>
      <c r="L32" s="7"/>
      <c r="M32" s="16"/>
    </row>
    <row r="33" spans="2:15" ht="16" x14ac:dyDescent="0.2">
      <c r="B33" s="80" t="s">
        <v>79</v>
      </c>
      <c r="C33" s="81"/>
      <c r="D33" s="81"/>
      <c r="E33" s="81"/>
      <c r="F33" s="82"/>
      <c r="H33" s="12"/>
      <c r="I33" s="6" t="s">
        <v>75</v>
      </c>
      <c r="K33" s="20">
        <f>IF(D34&gt;0,+D27,0)</f>
        <v>0</v>
      </c>
      <c r="M33" s="16"/>
    </row>
    <row r="34" spans="2:15" x14ac:dyDescent="0.2">
      <c r="B34" s="12"/>
      <c r="C34" s="6" t="s">
        <v>76</v>
      </c>
      <c r="D34" s="18">
        <v>0</v>
      </c>
      <c r="F34" s="16"/>
      <c r="H34" s="12"/>
      <c r="I34" s="30" t="s">
        <v>92</v>
      </c>
      <c r="K34" s="46">
        <f>IF(D34&gt;0,+D41,0)</f>
        <v>0</v>
      </c>
      <c r="M34" s="16"/>
    </row>
    <row r="35" spans="2:15" x14ac:dyDescent="0.2">
      <c r="B35" s="12"/>
      <c r="C35" s="30" t="s">
        <v>80</v>
      </c>
      <c r="D35" s="18"/>
      <c r="F35" s="16"/>
      <c r="H35" s="12"/>
      <c r="I35" s="34" t="s">
        <v>116</v>
      </c>
      <c r="J35" s="47"/>
      <c r="K35" s="48">
        <f>IF(D34&gt;0,+K33-K34,0)</f>
        <v>0</v>
      </c>
      <c r="M35" s="16"/>
      <c r="O35" s="7"/>
    </row>
    <row r="36" spans="2:15" x14ac:dyDescent="0.2">
      <c r="B36" s="12"/>
      <c r="C36" s="30" t="s">
        <v>83</v>
      </c>
      <c r="D36" s="49">
        <f>+K31</f>
        <v>0</v>
      </c>
      <c r="F36" s="16"/>
      <c r="H36" s="12"/>
      <c r="J36" s="50"/>
      <c r="M36" s="16"/>
    </row>
    <row r="37" spans="2:15" ht="16" thickBot="1" x14ac:dyDescent="0.25">
      <c r="B37" s="12"/>
      <c r="C37" s="34" t="s">
        <v>72</v>
      </c>
      <c r="D37" s="36">
        <f>+D34+D35-D36</f>
        <v>0</v>
      </c>
      <c r="F37" s="16"/>
      <c r="H37" s="12"/>
      <c r="I37" s="6" t="s">
        <v>94</v>
      </c>
      <c r="K37" s="20">
        <f>IF(D34&gt;0,+D25,0)</f>
        <v>0</v>
      </c>
      <c r="M37" s="16"/>
    </row>
    <row r="38" spans="2:15" ht="16" thickTop="1" x14ac:dyDescent="0.2">
      <c r="B38" s="12"/>
      <c r="D38" s="32"/>
      <c r="F38" s="16"/>
      <c r="H38" s="12"/>
      <c r="I38" s="30" t="s">
        <v>95</v>
      </c>
      <c r="K38" s="46">
        <f>IF(D34&gt;0,+D39,0)</f>
        <v>0</v>
      </c>
      <c r="M38" s="16"/>
    </row>
    <row r="39" spans="2:15" x14ac:dyDescent="0.2">
      <c r="B39" s="12"/>
      <c r="C39" s="6" t="s">
        <v>93</v>
      </c>
      <c r="D39" s="18">
        <v>0</v>
      </c>
      <c r="F39" s="16"/>
      <c r="H39" s="12"/>
      <c r="I39" s="34" t="s">
        <v>120</v>
      </c>
      <c r="J39" s="47"/>
      <c r="K39" s="48">
        <f>MAX(0,+K37-K38)</f>
        <v>0</v>
      </c>
      <c r="L39" s="51"/>
      <c r="M39" s="16"/>
    </row>
    <row r="40" spans="2:15" x14ac:dyDescent="0.2">
      <c r="B40" s="12"/>
      <c r="D40" s="32"/>
      <c r="F40" s="16"/>
      <c r="H40" s="12"/>
      <c r="M40" s="16"/>
    </row>
    <row r="41" spans="2:15" x14ac:dyDescent="0.2">
      <c r="B41" s="12"/>
      <c r="C41" s="34" t="s">
        <v>113</v>
      </c>
      <c r="D41" s="52">
        <f>D34+D35-D39</f>
        <v>0</v>
      </c>
      <c r="F41" s="16"/>
      <c r="H41" s="12"/>
      <c r="I41" s="53" t="s">
        <v>121</v>
      </c>
      <c r="J41" s="47"/>
      <c r="K41" s="54">
        <f>MAX(0,+K35+K39)</f>
        <v>0</v>
      </c>
      <c r="M41" s="16"/>
    </row>
    <row r="42" spans="2:15" ht="15" customHeight="1" x14ac:dyDescent="0.2">
      <c r="B42" s="12"/>
      <c r="C42" s="34"/>
      <c r="D42" s="55"/>
      <c r="F42" s="16"/>
      <c r="G42" s="56"/>
      <c r="H42" s="12"/>
      <c r="I42" s="17"/>
      <c r="J42" s="47"/>
      <c r="K42" s="48"/>
      <c r="M42" s="16"/>
    </row>
    <row r="43" spans="2:15" ht="15" customHeight="1" thickBot="1" x14ac:dyDescent="0.25">
      <c r="B43" s="12"/>
      <c r="C43" s="34"/>
      <c r="D43" s="55"/>
      <c r="F43" s="16"/>
      <c r="G43" s="56"/>
      <c r="H43" s="12"/>
      <c r="I43" s="17" t="s">
        <v>122</v>
      </c>
      <c r="J43" s="47"/>
      <c r="K43" s="57">
        <f>MAX(0,MIN(K41,K19-K25))</f>
        <v>0</v>
      </c>
      <c r="M43" s="16"/>
    </row>
    <row r="44" spans="2:15" ht="15" customHeight="1" thickTop="1" thickBot="1" x14ac:dyDescent="0.25">
      <c r="B44" s="39"/>
      <c r="C44" s="40"/>
      <c r="D44" s="40"/>
      <c r="E44" s="40"/>
      <c r="F44" s="41"/>
      <c r="G44" s="58"/>
      <c r="H44" s="39"/>
      <c r="I44" s="40"/>
      <c r="J44" s="40"/>
      <c r="K44" s="40"/>
      <c r="L44" s="40"/>
      <c r="M44" s="41"/>
    </row>
    <row r="45" spans="2:15" ht="15" customHeight="1" x14ac:dyDescent="0.2">
      <c r="G45" s="58"/>
    </row>
    <row r="46" spans="2:15" ht="54" customHeight="1" x14ac:dyDescent="0.2">
      <c r="C46" s="70" t="s">
        <v>140</v>
      </c>
      <c r="D46" s="70"/>
      <c r="E46" s="70"/>
      <c r="F46" s="70"/>
      <c r="G46" s="70"/>
      <c r="H46" s="70"/>
      <c r="I46" s="70"/>
      <c r="J46" s="70"/>
      <c r="K46" s="70"/>
      <c r="L46" s="70"/>
      <c r="M46" s="70"/>
    </row>
    <row r="47" spans="2:15" x14ac:dyDescent="0.2">
      <c r="C47" s="69" t="s">
        <v>131</v>
      </c>
      <c r="D47" s="69"/>
      <c r="E47" s="69"/>
      <c r="F47" s="69"/>
      <c r="G47" s="69"/>
      <c r="H47" s="69"/>
      <c r="I47" s="69"/>
      <c r="J47" s="69"/>
      <c r="K47" s="69"/>
      <c r="L47" s="69"/>
      <c r="M47" s="69"/>
    </row>
  </sheetData>
  <sheetProtection algorithmName="SHA-512" hashValue="HDtwRqa7Qtrj6B/cLBKsvb2Uu0rWQmr8LM5TNIpDvdMaW2jGsbh/yu7G249+awbtXSm1OI19XyG4iTCsBW62zA==" saltValue="dKgX95Po8vgMlHEyymWe8g==" spinCount="100000" sheet="1" objects="1" scenarios="1"/>
  <mergeCells count="10">
    <mergeCell ref="C47:M47"/>
    <mergeCell ref="C46:M46"/>
    <mergeCell ref="H4:M4"/>
    <mergeCell ref="B2:C2"/>
    <mergeCell ref="K3:M3"/>
    <mergeCell ref="B30:C30"/>
    <mergeCell ref="B13:F13"/>
    <mergeCell ref="B33:F33"/>
    <mergeCell ref="B5:F5"/>
    <mergeCell ref="B4:F4"/>
  </mergeCells>
  <dataValidations count="4">
    <dataValidation type="whole" operator="greaterThanOrEqual" allowBlank="1" showInputMessage="1" showErrorMessage="1" error="Whole dollar value required._x000a_" sqref="D8" xr:uid="{00000000-0002-0000-0000-000000000000}">
      <formula1>0</formula1>
    </dataValidation>
    <dataValidation type="whole" operator="greaterThanOrEqual" allowBlank="1" showInputMessage="1" showErrorMessage="1" error="Whole dollar value required." sqref="D31 D20:D21 D34:D35 D39 D15:D18" xr:uid="{00000000-0002-0000-0000-000001000000}">
      <formula1>0</formula1>
    </dataValidation>
    <dataValidation type="whole" operator="greaterThanOrEqual" allowBlank="1" showErrorMessage="1" error="Whole dollar value required." prompt="Whole dollar value required." sqref="D24:D26" xr:uid="{00000000-0002-0000-0000-000002000000}">
      <formula1>0</formula1>
    </dataValidation>
    <dataValidation operator="greaterThanOrEqual" allowBlank="1" showInputMessage="1" showErrorMessage="1" error="Whole dollar value required." sqref="D30" xr:uid="{00000000-0002-0000-0000-000003000000}"/>
  </dataValidations>
  <hyperlinks>
    <hyperlink ref="K3" r:id="rId1" xr:uid="{00000000-0004-0000-0000-000000000000}"/>
    <hyperlink ref="L3" r:id="rId2" display="http://www.realized1031.com" xr:uid="{00000000-0004-0000-0000-000001000000}"/>
    <hyperlink ref="M3" r:id="rId3" display="http://www.realized1031.com" xr:uid="{00000000-0004-0000-0000-000002000000}"/>
  </hyperlinks>
  <pageMargins left="0.7" right="0.7" top="0.75" bottom="0.75" header="0.3" footer="0.3"/>
  <pageSetup scale="58" orientation="landscape"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'Capital Gains Tax Rates'!$B$4:$C$4</xm:f>
          </x14:formula1>
          <xm:sqref>D6</xm:sqref>
        </x14:dataValidation>
        <x14:dataValidation type="list" allowBlank="1" showInputMessage="1" showErrorMessage="1" xr:uid="{00000000-0002-0000-0000-000005000000}">
          <x14:formula1>
            <xm:f>'Capital Gains Tax Rates'!$A$14:$A$65</xm:f>
          </x14:formula1>
          <xm:sqref>D14 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I65"/>
  <sheetViews>
    <sheetView zoomScale="125" zoomScaleNormal="154" workbookViewId="0">
      <selection activeCell="E33" sqref="E33"/>
    </sheetView>
  </sheetViews>
  <sheetFormatPr baseColWidth="10" defaultColWidth="8.83203125" defaultRowHeight="15" x14ac:dyDescent="0.2"/>
  <cols>
    <col min="2" max="2" width="19.5" customWidth="1"/>
    <col min="3" max="3" width="23.83203125" customWidth="1"/>
    <col min="4" max="4" width="12.5" customWidth="1"/>
    <col min="5" max="5" width="16.83203125" customWidth="1"/>
    <col min="6" max="6" width="11.5" customWidth="1"/>
    <col min="8" max="9" width="8.83203125" customWidth="1"/>
  </cols>
  <sheetData>
    <row r="2" spans="1:9" x14ac:dyDescent="0.2">
      <c r="A2" s="84" t="s">
        <v>9</v>
      </c>
      <c r="B2" s="84"/>
      <c r="C2" s="84"/>
      <c r="D2" s="84"/>
      <c r="E2" s="84"/>
      <c r="F2" s="84"/>
    </row>
    <row r="3" spans="1:9" x14ac:dyDescent="0.2">
      <c r="A3" s="63"/>
      <c r="B3" s="63"/>
      <c r="C3" s="63"/>
      <c r="D3" s="63"/>
      <c r="E3" s="63"/>
      <c r="F3" s="63"/>
    </row>
    <row r="4" spans="1:9" ht="32" x14ac:dyDescent="0.2">
      <c r="A4" s="1" t="s">
        <v>6</v>
      </c>
      <c r="B4" s="1" t="s">
        <v>2</v>
      </c>
      <c r="C4" s="1" t="s">
        <v>1</v>
      </c>
      <c r="D4" s="2" t="s">
        <v>3</v>
      </c>
      <c r="E4" s="2" t="s">
        <v>4</v>
      </c>
      <c r="F4" s="2" t="s">
        <v>5</v>
      </c>
    </row>
    <row r="5" spans="1:9" x14ac:dyDescent="0.2">
      <c r="A5" s="60">
        <v>1</v>
      </c>
      <c r="B5" s="61" t="s">
        <v>132</v>
      </c>
      <c r="C5" s="61" t="s">
        <v>133</v>
      </c>
      <c r="D5" s="3">
        <v>0</v>
      </c>
      <c r="E5" s="3">
        <v>0</v>
      </c>
      <c r="F5" s="62">
        <v>0</v>
      </c>
      <c r="H5" s="61">
        <v>0</v>
      </c>
      <c r="I5" s="60">
        <v>0</v>
      </c>
    </row>
    <row r="6" spans="1:9" x14ac:dyDescent="0.2">
      <c r="A6" s="60">
        <v>2</v>
      </c>
      <c r="B6" s="61" t="s">
        <v>134</v>
      </c>
      <c r="C6" s="61" t="s">
        <v>135</v>
      </c>
      <c r="D6" s="3">
        <v>0.15</v>
      </c>
      <c r="E6" s="3">
        <v>0</v>
      </c>
      <c r="F6" s="62">
        <v>0.15</v>
      </c>
      <c r="H6" s="61">
        <v>44626</v>
      </c>
      <c r="I6" s="60">
        <v>89251</v>
      </c>
    </row>
    <row r="7" spans="1:9" x14ac:dyDescent="0.2">
      <c r="A7" s="60">
        <v>3</v>
      </c>
      <c r="B7" s="61" t="s">
        <v>136</v>
      </c>
      <c r="C7" s="61" t="s">
        <v>137</v>
      </c>
      <c r="D7" s="3">
        <v>0.15</v>
      </c>
      <c r="E7" s="3">
        <v>3.7999999999999999E-2</v>
      </c>
      <c r="F7" s="62">
        <v>0.188</v>
      </c>
      <c r="H7" s="61">
        <v>200001</v>
      </c>
      <c r="I7" s="60">
        <v>250001</v>
      </c>
    </row>
    <row r="8" spans="1:9" x14ac:dyDescent="0.2">
      <c r="A8" s="60">
        <v>4</v>
      </c>
      <c r="B8" s="61" t="s">
        <v>138</v>
      </c>
      <c r="C8" s="61" t="s">
        <v>139</v>
      </c>
      <c r="D8" s="3">
        <v>0.2</v>
      </c>
      <c r="E8" s="3">
        <v>3.7999999999999999E-2</v>
      </c>
      <c r="F8" s="62">
        <v>0.23800000000000002</v>
      </c>
      <c r="H8" s="61">
        <v>492301</v>
      </c>
      <c r="I8" s="60">
        <v>553851</v>
      </c>
    </row>
    <row r="11" spans="1:9" x14ac:dyDescent="0.2">
      <c r="A11" s="84" t="s">
        <v>11</v>
      </c>
      <c r="B11" s="84"/>
      <c r="C11" s="84"/>
      <c r="D11" s="65" t="s">
        <v>130</v>
      </c>
    </row>
    <row r="12" spans="1:9" x14ac:dyDescent="0.2">
      <c r="D12" t="s">
        <v>123</v>
      </c>
      <c r="E12" s="66" t="s">
        <v>129</v>
      </c>
    </row>
    <row r="13" spans="1:9" x14ac:dyDescent="0.2">
      <c r="A13" s="1" t="s">
        <v>10</v>
      </c>
      <c r="B13" s="1" t="s">
        <v>124</v>
      </c>
      <c r="D13" t="s">
        <v>10</v>
      </c>
      <c r="E13" s="67" t="s">
        <v>127</v>
      </c>
    </row>
    <row r="14" spans="1:9" x14ac:dyDescent="0.2">
      <c r="A14" t="s">
        <v>112</v>
      </c>
      <c r="B14" s="64">
        <v>0</v>
      </c>
      <c r="E14" s="68" t="s">
        <v>128</v>
      </c>
    </row>
    <row r="15" spans="1:9" x14ac:dyDescent="0.2">
      <c r="A15" t="s">
        <v>12</v>
      </c>
      <c r="B15" s="64">
        <v>0</v>
      </c>
    </row>
    <row r="16" spans="1:9" x14ac:dyDescent="0.2">
      <c r="A16" t="s">
        <v>13</v>
      </c>
      <c r="B16" s="64">
        <v>0.05</v>
      </c>
      <c r="G16" t="s">
        <v>126</v>
      </c>
    </row>
    <row r="17" spans="1:2" x14ac:dyDescent="0.2">
      <c r="A17" t="s">
        <v>14</v>
      </c>
      <c r="B17" s="64">
        <v>4.9000000000000002E-2</v>
      </c>
    </row>
    <row r="18" spans="1:2" x14ac:dyDescent="0.2">
      <c r="A18" t="s">
        <v>15</v>
      </c>
      <c r="B18" s="64">
        <v>2.5000000000000001E-2</v>
      </c>
    </row>
    <row r="19" spans="1:2" x14ac:dyDescent="0.2">
      <c r="A19" t="s">
        <v>8</v>
      </c>
      <c r="B19" s="64">
        <v>0.13300000000000001</v>
      </c>
    </row>
    <row r="20" spans="1:2" x14ac:dyDescent="0.2">
      <c r="A20" t="s">
        <v>16</v>
      </c>
      <c r="B20" s="64">
        <v>4.3999999999999997E-2</v>
      </c>
    </row>
    <row r="21" spans="1:2" x14ac:dyDescent="0.2">
      <c r="A21" t="s">
        <v>17</v>
      </c>
      <c r="B21" s="64">
        <v>6.9900000000000004E-2</v>
      </c>
    </row>
    <row r="22" spans="1:2" x14ac:dyDescent="0.2">
      <c r="A22" t="s">
        <v>18</v>
      </c>
      <c r="B22" s="64">
        <v>0.1075</v>
      </c>
    </row>
    <row r="23" spans="1:2" x14ac:dyDescent="0.2">
      <c r="A23" t="s">
        <v>19</v>
      </c>
      <c r="B23" s="64">
        <v>6.6000000000000003E-2</v>
      </c>
    </row>
    <row r="24" spans="1:2" x14ac:dyDescent="0.2">
      <c r="A24" t="s">
        <v>20</v>
      </c>
      <c r="B24" s="64">
        <v>0</v>
      </c>
    </row>
    <row r="25" spans="1:2" x14ac:dyDescent="0.2">
      <c r="A25" t="s">
        <v>21</v>
      </c>
      <c r="B25" s="64">
        <v>5.7500000000000002E-2</v>
      </c>
    </row>
    <row r="26" spans="1:2" x14ac:dyDescent="0.2">
      <c r="A26" t="s">
        <v>22</v>
      </c>
      <c r="B26" s="64">
        <v>7.2499999999999995E-2</v>
      </c>
    </row>
    <row r="27" spans="1:2" x14ac:dyDescent="0.2">
      <c r="A27" t="s">
        <v>23</v>
      </c>
      <c r="B27" s="64">
        <v>0.06</v>
      </c>
    </row>
    <row r="28" spans="1:2" x14ac:dyDescent="0.2">
      <c r="A28" t="s">
        <v>24</v>
      </c>
      <c r="B28" s="64">
        <v>5.8000000000000003E-2</v>
      </c>
    </row>
    <row r="29" spans="1:2" x14ac:dyDescent="0.2">
      <c r="A29" t="s">
        <v>25</v>
      </c>
      <c r="B29" s="64">
        <v>4.9500000000000002E-2</v>
      </c>
    </row>
    <row r="30" spans="1:2" x14ac:dyDescent="0.2">
      <c r="A30" t="s">
        <v>26</v>
      </c>
      <c r="B30" s="64">
        <v>3.15E-2</v>
      </c>
    </row>
    <row r="31" spans="1:2" x14ac:dyDescent="0.2">
      <c r="A31" t="s">
        <v>27</v>
      </c>
      <c r="B31" s="64">
        <v>5.7000000000000002E-2</v>
      </c>
    </row>
    <row r="32" spans="1:2" x14ac:dyDescent="0.2">
      <c r="A32" t="s">
        <v>28</v>
      </c>
      <c r="B32" s="64">
        <v>4.4999999999999998E-2</v>
      </c>
    </row>
    <row r="33" spans="1:2" x14ac:dyDescent="0.2">
      <c r="A33" t="s">
        <v>29</v>
      </c>
      <c r="B33" s="64">
        <v>4.2500000000000003E-2</v>
      </c>
    </row>
    <row r="34" spans="1:2" x14ac:dyDescent="0.2">
      <c r="A34" t="s">
        <v>30</v>
      </c>
      <c r="B34" s="64">
        <v>0.09</v>
      </c>
    </row>
    <row r="35" spans="1:2" x14ac:dyDescent="0.2">
      <c r="A35" t="s">
        <v>31</v>
      </c>
      <c r="B35" s="64">
        <v>5.7500000000000002E-2</v>
      </c>
    </row>
    <row r="36" spans="1:2" x14ac:dyDescent="0.2">
      <c r="A36" t="s">
        <v>32</v>
      </c>
      <c r="B36" s="64">
        <v>7.1499999999999994E-2</v>
      </c>
    </row>
    <row r="37" spans="1:2" x14ac:dyDescent="0.2">
      <c r="A37" t="s">
        <v>33</v>
      </c>
      <c r="B37" s="64">
        <v>4.2500000000000003E-2</v>
      </c>
    </row>
    <row r="38" spans="1:2" x14ac:dyDescent="0.2">
      <c r="A38" t="s">
        <v>34</v>
      </c>
      <c r="B38" s="64">
        <v>9.8500000000000004E-2</v>
      </c>
    </row>
    <row r="39" spans="1:2" x14ac:dyDescent="0.2">
      <c r="A39" t="s">
        <v>35</v>
      </c>
      <c r="B39" s="64">
        <v>4.9500000000000002E-2</v>
      </c>
    </row>
    <row r="40" spans="1:2" x14ac:dyDescent="0.2">
      <c r="A40" t="s">
        <v>36</v>
      </c>
      <c r="B40" s="64">
        <v>0.05</v>
      </c>
    </row>
    <row r="41" spans="1:2" x14ac:dyDescent="0.2">
      <c r="A41" t="s">
        <v>37</v>
      </c>
      <c r="B41" s="64">
        <v>6.7500000000000004E-2</v>
      </c>
    </row>
    <row r="42" spans="1:2" x14ac:dyDescent="0.2">
      <c r="A42" t="s">
        <v>38</v>
      </c>
      <c r="B42" s="64">
        <v>4.7500000000000001E-2</v>
      </c>
    </row>
    <row r="43" spans="1:2" x14ac:dyDescent="0.2">
      <c r="A43" t="s">
        <v>39</v>
      </c>
      <c r="B43" s="64">
        <v>2.9000000000000001E-2</v>
      </c>
    </row>
    <row r="44" spans="1:2" x14ac:dyDescent="0.2">
      <c r="A44" t="s">
        <v>40</v>
      </c>
      <c r="B44" s="64">
        <v>6.6400000000000001E-2</v>
      </c>
    </row>
    <row r="45" spans="1:2" x14ac:dyDescent="0.2">
      <c r="A45" t="s">
        <v>41</v>
      </c>
      <c r="B45" s="64">
        <v>0</v>
      </c>
    </row>
    <row r="46" spans="1:2" x14ac:dyDescent="0.2">
      <c r="A46" t="s">
        <v>42</v>
      </c>
      <c r="B46" s="64">
        <v>0.1075</v>
      </c>
    </row>
    <row r="47" spans="1:2" x14ac:dyDescent="0.2">
      <c r="A47" t="s">
        <v>43</v>
      </c>
      <c r="B47" s="64">
        <v>5.8999999999999997E-2</v>
      </c>
    </row>
    <row r="48" spans="1:2" x14ac:dyDescent="0.2">
      <c r="A48" t="s">
        <v>44</v>
      </c>
      <c r="B48" s="64">
        <v>0</v>
      </c>
    </row>
    <row r="49" spans="1:2" x14ac:dyDescent="0.2">
      <c r="A49" t="s">
        <v>45</v>
      </c>
      <c r="B49" s="64">
        <v>0.109</v>
      </c>
    </row>
    <row r="50" spans="1:2" x14ac:dyDescent="0.2">
      <c r="A50" t="s">
        <v>46</v>
      </c>
      <c r="B50" s="64">
        <v>3.9899999999999998E-2</v>
      </c>
    </row>
    <row r="51" spans="1:2" x14ac:dyDescent="0.2">
      <c r="A51" t="s">
        <v>47</v>
      </c>
      <c r="B51" s="64">
        <v>4.7500000000000001E-2</v>
      </c>
    </row>
    <row r="52" spans="1:2" x14ac:dyDescent="0.2">
      <c r="A52" t="s">
        <v>48</v>
      </c>
      <c r="B52" s="64">
        <v>9.9000000000000005E-2</v>
      </c>
    </row>
    <row r="53" spans="1:2" x14ac:dyDescent="0.2">
      <c r="A53" t="s">
        <v>49</v>
      </c>
      <c r="B53" s="64">
        <v>3.0700000000000002E-2</v>
      </c>
    </row>
    <row r="54" spans="1:2" x14ac:dyDescent="0.2">
      <c r="A54" t="s">
        <v>50</v>
      </c>
      <c r="B54" s="64">
        <v>5.9900000000000002E-2</v>
      </c>
    </row>
    <row r="55" spans="1:2" x14ac:dyDescent="0.2">
      <c r="A55" t="s">
        <v>51</v>
      </c>
      <c r="B55" s="64">
        <v>6.4000000000000001E-2</v>
      </c>
    </row>
    <row r="56" spans="1:2" x14ac:dyDescent="0.2">
      <c r="A56" t="s">
        <v>52</v>
      </c>
      <c r="B56" s="64">
        <v>0</v>
      </c>
    </row>
    <row r="57" spans="1:2" x14ac:dyDescent="0.2">
      <c r="A57" t="s">
        <v>53</v>
      </c>
      <c r="B57" s="64">
        <v>0</v>
      </c>
    </row>
    <row r="58" spans="1:2" x14ac:dyDescent="0.2">
      <c r="A58" t="s">
        <v>54</v>
      </c>
      <c r="B58" s="64">
        <v>0</v>
      </c>
    </row>
    <row r="59" spans="1:2" x14ac:dyDescent="0.2">
      <c r="A59" t="s">
        <v>55</v>
      </c>
      <c r="B59" s="64">
        <v>4.8500000000000001E-2</v>
      </c>
    </row>
    <row r="60" spans="1:2" x14ac:dyDescent="0.2">
      <c r="A60" t="s">
        <v>56</v>
      </c>
      <c r="B60" s="64">
        <v>5.7500000000000002E-2</v>
      </c>
    </row>
    <row r="61" spans="1:2" x14ac:dyDescent="0.2">
      <c r="A61" t="s">
        <v>57</v>
      </c>
      <c r="B61" s="64">
        <v>8.7499999999999994E-2</v>
      </c>
    </row>
    <row r="62" spans="1:2" x14ac:dyDescent="0.2">
      <c r="A62" t="s">
        <v>58</v>
      </c>
      <c r="B62" s="64">
        <v>0</v>
      </c>
    </row>
    <row r="63" spans="1:2" x14ac:dyDescent="0.2">
      <c r="A63" t="s">
        <v>59</v>
      </c>
      <c r="B63" s="64">
        <v>7.6499999999999999E-2</v>
      </c>
    </row>
    <row r="64" spans="1:2" x14ac:dyDescent="0.2">
      <c r="A64" t="s">
        <v>60</v>
      </c>
      <c r="B64" s="64">
        <v>6.5000000000000002E-2</v>
      </c>
    </row>
    <row r="65" spans="1:2" x14ac:dyDescent="0.2">
      <c r="A65" t="s">
        <v>61</v>
      </c>
      <c r="B65" s="64">
        <v>0</v>
      </c>
    </row>
  </sheetData>
  <mergeCells count="2">
    <mergeCell ref="A2:F2"/>
    <mergeCell ref="A11:C11"/>
  </mergeCells>
  <conditionalFormatting sqref="A14">
    <cfRule type="expression" dxfId="1" priority="5">
      <formula>D14&lt;&gt;0</formula>
    </cfRule>
  </conditionalFormatting>
  <conditionalFormatting sqref="A15:A65">
    <cfRule type="expression" dxfId="0" priority="3">
      <formula>D15&lt;&gt;0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1031 Exchange Scenario</vt:lpstr>
      <vt:lpstr>Capital Gains Tax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Dahill</dc:creator>
  <cp:lastModifiedBy>Harrison Gillett</cp:lastModifiedBy>
  <cp:lastPrinted>2017-08-08T20:32:35Z</cp:lastPrinted>
  <dcterms:created xsi:type="dcterms:W3CDTF">2015-09-09T18:58:47Z</dcterms:created>
  <dcterms:modified xsi:type="dcterms:W3CDTF">2023-06-15T21:35:15Z</dcterms:modified>
</cp:coreProperties>
</file>